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987"/>
  </bookViews>
  <sheets>
    <sheet name="Recepcionista" sheetId="1" r:id="rId1"/>
    <sheet name="Resumo" sheetId="2" r:id="rId2"/>
    <sheet name="Uniformes" sheetId="3" r:id="rId3"/>
  </sheets>
  <definedNames>
    <definedName name="_xlnm.Print_Area" localSheetId="0">Recepcionista!$A$1:$D$126</definedName>
    <definedName name="_xlnm.Print_Area" localSheetId="1">Resumo!$B$1:$G$6</definedName>
  </definedNames>
  <calcPr calcId="1257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126" i="1"/>
  <c r="G13" i="3"/>
  <c r="F13"/>
  <c r="G12"/>
  <c r="F12"/>
  <c r="G11"/>
  <c r="F11"/>
  <c r="G10"/>
  <c r="G14" s="1"/>
  <c r="F10"/>
  <c r="C113" i="1"/>
  <c r="C112"/>
  <c r="D101"/>
  <c r="D122" s="1"/>
  <c r="D70"/>
  <c r="C68"/>
  <c r="D67"/>
  <c r="D54"/>
  <c r="C50"/>
  <c r="C38" s="1"/>
  <c r="D47"/>
  <c r="D43"/>
  <c r="F40"/>
  <c r="F39"/>
  <c r="D36"/>
  <c r="D32"/>
  <c r="D118" s="1"/>
  <c r="D79" l="1"/>
  <c r="D69"/>
  <c r="D78"/>
  <c r="C83"/>
  <c r="D83" s="1"/>
  <c r="D37"/>
  <c r="D39" s="1"/>
  <c r="D61" s="1"/>
  <c r="D44"/>
  <c r="D48"/>
  <c r="D53"/>
  <c r="D58" s="1"/>
  <c r="D63" s="1"/>
  <c r="C71"/>
  <c r="C73" s="1"/>
  <c r="D80"/>
  <c r="D38"/>
  <c r="D42"/>
  <c r="D46"/>
  <c r="D72"/>
  <c r="D45"/>
  <c r="D49"/>
  <c r="D68"/>
  <c r="D73" s="1"/>
  <c r="D120" s="1"/>
  <c r="D71"/>
  <c r="D77"/>
  <c r="D81"/>
  <c r="D50" l="1"/>
  <c r="D62" s="1"/>
  <c r="D64" s="1"/>
  <c r="D119" s="1"/>
  <c r="D123" s="1"/>
  <c r="D84"/>
  <c r="D93" s="1"/>
  <c r="D95" s="1"/>
  <c r="D121" s="1"/>
  <c r="D104" l="1"/>
  <c r="D105" l="1"/>
  <c r="D125" s="1"/>
  <c r="C114"/>
  <c r="E5" i="2" l="1"/>
  <c r="D110" i="1"/>
  <c r="D107"/>
  <c r="D112" s="1"/>
  <c r="D124" s="1"/>
  <c r="D108"/>
  <c r="E6" i="2" l="1"/>
  <c r="F5"/>
  <c r="F6" l="1"/>
  <c r="G5"/>
  <c r="G6" s="1"/>
</calcChain>
</file>

<file path=xl/sharedStrings.xml><?xml version="1.0" encoding="utf-8"?>
<sst xmlns="http://schemas.openxmlformats.org/spreadsheetml/2006/main" count="247" uniqueCount="159">
  <si>
    <t>PLANILHA DE CUSTOS E FORMAÇÃO DE PREÇOS</t>
  </si>
  <si>
    <t>Nº Processo:</t>
  </si>
  <si>
    <t>Licitação Nº:</t>
  </si>
  <si>
    <t>Dia:</t>
  </si>
  <si>
    <t>Horário:</t>
  </si>
  <si>
    <t>Discriminação dos Serviços (dados referentes à contratação)</t>
  </si>
  <si>
    <t>A</t>
  </si>
  <si>
    <t>Data de apresentação da proposta (dia/ mês/ ano):</t>
  </si>
  <si>
    <t>B</t>
  </si>
  <si>
    <t>Município/ UF:</t>
  </si>
  <si>
    <t>Teofilo Otoni</t>
  </si>
  <si>
    <t>C</t>
  </si>
  <si>
    <t>Ano Acordo, Convenção ou Sentença Normativa em Dissídio Coletivo:</t>
  </si>
  <si>
    <t>MG001986/2017</t>
  </si>
  <si>
    <t>D</t>
  </si>
  <si>
    <t>Nº de meses de execução contratual</t>
  </si>
  <si>
    <t>Identificação do Serviço:</t>
  </si>
  <si>
    <t>Tipo de Serviço:</t>
  </si>
  <si>
    <t>Unidade de medida:</t>
  </si>
  <si>
    <t>Quantidade total a contratar (em função da unidade de medida)</t>
  </si>
  <si>
    <t>Serviços de Recepção</t>
  </si>
  <si>
    <t>Posto De Trabalho</t>
  </si>
  <si>
    <t>Mão de obra vinculada à execução contratual</t>
  </si>
  <si>
    <t>Dados para composição dos custos referente à mão de obra</t>
  </si>
  <si>
    <t>Tipo de serviço (mesmo serviço com características distintas):</t>
  </si>
  <si>
    <t>RECEPÇAO</t>
  </si>
  <si>
    <t>Classificação Brasileira de Ocupações (CBO)</t>
  </si>
  <si>
    <t>4221-05</t>
  </si>
  <si>
    <t>Salário Normativo da Categoria Profissional:</t>
  </si>
  <si>
    <t>Categoria profissional (vinculada à execução contratual):</t>
  </si>
  <si>
    <t>Recepcionista ou Atendente</t>
  </si>
  <si>
    <t>Data base da categoria (dia/ mês/ ano)</t>
  </si>
  <si>
    <t>Módulo 1: Composição da Remuneração</t>
  </si>
  <si>
    <t>Composição da Remuneração</t>
  </si>
  <si>
    <t>%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</si>
  <si>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</si>
  <si>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</si>
  <si>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</si>
  <si>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</si>
  <si>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</si>
  <si>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</si>
  <si>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</si>
  <si>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</si>
  <si>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</si>
  <si>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</si>
  <si>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</si>
  <si>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 da Remuneração</t>
  </si>
  <si>
    <t>Módulo 2: Encargos e Benefícios Anuais, Mensais e Diários</t>
  </si>
  <si>
    <t>SUBMODULO 2.1 - 13º Salario,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</si>
  <si>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</si>
  <si>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</si>
  <si>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</si>
  <si>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</si>
  <si>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É facultado o empregado comverter 1/3 de férias em abono pecuniário no valor da remuneração....(CLT art. 143)</t>
  </si>
  <si>
    <t>Incidência do Submódulo 2.2</t>
  </si>
  <si>
    <t>11,11% corresponde 3,87% de 34,80%</t>
  </si>
  <si>
    <t>TOTAL</t>
  </si>
  <si>
    <t>SUBMÓDULO 2.2: ENCARGOS PREVIDENCIÁRIOS (GPS), FUNDO DE GARANTIA POR TEMPO DE SERVIÇO (FGTS) E OUTRAS CONTRIBUIÇÕES</t>
  </si>
  <si>
    <t>2.2</t>
  </si>
  <si>
    <t>GPS, FGTS e outras contribuições</t>
  </si>
  <si>
    <t>INSS</t>
  </si>
  <si>
    <t>Salário de Educação</t>
  </si>
  <si>
    <t>SAT</t>
  </si>
  <si>
    <t>SESC OU SESI</t>
  </si>
  <si>
    <t>SENAI – SENAC</t>
  </si>
  <si>
    <t>SEBRAE</t>
  </si>
  <si>
    <t>INCRA</t>
  </si>
  <si>
    <t>H</t>
  </si>
  <si>
    <t>FGTS</t>
  </si>
  <si>
    <t>Submódulo 2.3: Benefícios Mensais e Diários</t>
  </si>
  <si>
    <t>2.3</t>
  </si>
  <si>
    <t>Benefícios Mensais e Diários</t>
  </si>
  <si>
    <t>Transporte</t>
  </si>
  <si>
    <t>Auxilio Alimentação (Ticket Alimentação/ Refeição)</t>
  </si>
  <si>
    <t>Programa de Assistência Familiar ( PAF)</t>
  </si>
  <si>
    <t>Seguro de vida, invalidez e/ou funeral</t>
  </si>
  <si>
    <t>Total</t>
  </si>
  <si>
    <t>Quadro – Resumo do Módulo 2 – Encargos e Benefícios Anuais, Mensais e Diários</t>
  </si>
  <si>
    <t>Encargos e Benefícios Anuais, Mensais e Diários</t>
  </si>
  <si>
    <t>13º (décimo terceiro) Salário e Adicional de Férias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</si>
  <si>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</si>
  <si>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</si>
  <si>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</si>
  <si>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</si>
  <si>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Aviso Prévio Indenizado</t>
  </si>
  <si>
    <t>Aviso Prévio Trabalhado</t>
  </si>
  <si>
    <t>Incidência dos encargos do submódulo 2.2 sobre o Aviso Prévio Trabalhado</t>
  </si>
  <si>
    <t>Multa do FGTS e contribuição social sobre Aviso Prévio Trabalhado</t>
  </si>
  <si>
    <t>Módulo 4 – Custo de Reposição do Profissional Ausente</t>
  </si>
  <si>
    <t>Submódulo 4.1: Ausências Legais</t>
  </si>
  <si>
    <t>4.1</t>
  </si>
  <si>
    <t>Ausências legais</t>
  </si>
  <si>
    <t>Férias</t>
  </si>
  <si>
    <t>Ausências Legais</t>
  </si>
  <si>
    <t>Licença Paternidade</t>
  </si>
  <si>
    <t>Ausência por Acidente de Trabalho</t>
  </si>
  <si>
    <t>Afastamento Maternidade (ver manual sobre os cálculos)</t>
  </si>
  <si>
    <t>Outros (especificar)</t>
  </si>
  <si>
    <t>Submódulo 4.2 – Intrajornada</t>
  </si>
  <si>
    <t>4.2</t>
  </si>
  <si>
    <t>Intrajornada</t>
  </si>
  <si>
    <t>Intervalo para Almoço ou Alimentação</t>
  </si>
  <si>
    <t>Quadro – Resumo do Módulo 4 –Custo de Reposição do Profissional Ausente</t>
  </si>
  <si>
    <t>Custo de Reposição do Profissional Ausente</t>
  </si>
  <si>
    <t>Ausência Legais</t>
  </si>
  <si>
    <t>Módulo 5 – Insumos Diversos</t>
  </si>
  <si>
    <t>Insumos Diversos</t>
  </si>
  <si>
    <t>Uniformes</t>
  </si>
  <si>
    <t>Equipamentos</t>
  </si>
  <si>
    <t>EPI</t>
  </si>
  <si>
    <t>Módulo 6 – Custos Indiretos, Tributos e Lucro</t>
  </si>
  <si>
    <t>Custos Indiretos, Tributos e Lucro</t>
  </si>
  <si>
    <t>Percentual (%)</t>
  </si>
  <si>
    <t>Custos Indiretos</t>
  </si>
  <si>
    <t>Lucro</t>
  </si>
  <si>
    <t>Tributos</t>
  </si>
  <si>
    <t>C.1</t>
  </si>
  <si>
    <t>Tributos Federais – PIS</t>
  </si>
  <si>
    <t>Tributos Federais – COFINS</t>
  </si>
  <si>
    <t>C.2</t>
  </si>
  <si>
    <t>Tributos Estaduais (especificar)</t>
  </si>
  <si>
    <t>C.3</t>
  </si>
  <si>
    <t>Tributos Municipais – ISS</t>
  </si>
  <si>
    <t>Total Tributos</t>
  </si>
  <si>
    <t>DIVISOR</t>
  </si>
  <si>
    <t>QUADRO-RESUMO DO CUSTO POR EMPREGADO.</t>
  </si>
  <si>
    <t>Mão de obra vinculada à execução contratual (valor por empregado)</t>
  </si>
  <si>
    <t>Módulo 1- Composição da Remuneração</t>
  </si>
  <si>
    <t>Módulo 2- Encargos e Benefícios Anuais, Mensais e Diários</t>
  </si>
  <si>
    <t>Módulo 3- Provisão para Rescisão</t>
  </si>
  <si>
    <t>Módulo 4- Custo de Reposição do Profissional Ausente</t>
  </si>
  <si>
    <t>Módulo 5 -Insumos Diversos</t>
  </si>
  <si>
    <t>Subtotal (A+B+C+D+E)</t>
  </si>
  <si>
    <t>Módulo 6 - Custos Indiretos, Tributos e Lucro</t>
  </si>
  <si>
    <t>Valor Total por Empregado</t>
  </si>
  <si>
    <t>ANEXO VIII – PLANILHA DE FORMAÇÃO DE PREÇO MÉDIO</t>
  </si>
  <si>
    <t>PLANILHA RESUMO</t>
  </si>
  <si>
    <t>POSTO</t>
  </si>
  <si>
    <t>JORNADA</t>
  </si>
  <si>
    <t>QUANTIDADE</t>
  </si>
  <si>
    <t>VALOR UNITÁRIO</t>
  </si>
  <si>
    <t>VALOR MENSAL</t>
  </si>
  <si>
    <t>VALOR ANUAL</t>
  </si>
  <si>
    <t>01- Recepcionista</t>
  </si>
  <si>
    <t>Jornada de trabalho de 44 horas semanais, cumpridas de segunda a sexta-feira. Teófilo Otoni/MG.</t>
  </si>
  <si>
    <t>UNIFORMES</t>
  </si>
  <si>
    <t>Número</t>
  </si>
  <si>
    <t>Especificação</t>
  </si>
  <si>
    <t>Quantidade</t>
  </si>
  <si>
    <t>Unidade</t>
  </si>
  <si>
    <t>Valor unitário</t>
  </si>
  <si>
    <t>Valor total anual (CxE)</t>
  </si>
  <si>
    <t>Valor total mensal (F/12)</t>
  </si>
  <si>
    <t>Calça Social Feminina/Masculina</t>
  </si>
  <si>
    <t>Peças</t>
  </si>
  <si>
    <t>Camisa Social Feminina/ Masculina Manga longa e Manga Curta</t>
  </si>
  <si>
    <t>Blazer Feminino/Masculino</t>
  </si>
  <si>
    <t>Sapato Feminino/Masculino</t>
  </si>
  <si>
    <t>TOTAL = ( E27*3*12)</t>
  </si>
</sst>
</file>

<file path=xl/styles.xml><?xml version="1.0" encoding="utf-8"?>
<styleSheet xmlns="http://schemas.openxmlformats.org/spreadsheetml/2006/main">
  <numFmts count="7">
    <numFmt numFmtId="164" formatCode="&quot;R$ &quot;#,##0.00;[Red]&quot;-R$ &quot;#,##0.00"/>
    <numFmt numFmtId="165" formatCode="mm/dd/yyyy"/>
    <numFmt numFmtId="166" formatCode="0.000%"/>
    <numFmt numFmtId="167" formatCode="0.0000"/>
    <numFmt numFmtId="168" formatCode="_-* #,##0.00_-;\-* #,##0.00_-;_-* \-??_-;_-@_-"/>
    <numFmt numFmtId="169" formatCode="[$R$-416]\ #,##0.00;[Red]\-[$R$-416]\ #,##0.00"/>
    <numFmt numFmtId="170" formatCode="&quot;R$ &quot;#,##0.00"/>
  </numFmts>
  <fonts count="19">
    <font>
      <sz val="11"/>
      <color rgb="FF000000"/>
      <name val="Arial"/>
      <family val="2"/>
      <charset val="1"/>
    </font>
    <font>
      <b/>
      <sz val="12"/>
      <color rgb="FF000000"/>
      <name val="Arial Narrow"/>
      <family val="2"/>
      <charset val="1"/>
    </font>
    <font>
      <sz val="12"/>
      <color rgb="FF000000"/>
      <name val="Arial Narrow"/>
      <family val="2"/>
      <charset val="1"/>
    </font>
    <font>
      <b/>
      <sz val="10"/>
      <color rgb="FF000000"/>
      <name val="Arial Narrow"/>
      <family val="2"/>
      <charset val="1"/>
    </font>
    <font>
      <b/>
      <sz val="11"/>
      <color rgb="FF000000"/>
      <name val="Arial Narrow"/>
      <family val="2"/>
      <charset val="1"/>
    </font>
    <font>
      <sz val="8"/>
      <color rgb="FF000000"/>
      <name val="Arial"/>
      <family val="2"/>
      <charset val="1"/>
    </font>
    <font>
      <b/>
      <sz val="9"/>
      <color rgb="FF000000"/>
      <name val="Arial Narrow"/>
      <family val="2"/>
      <charset val="1"/>
    </font>
    <font>
      <sz val="9"/>
      <color rgb="FF000000"/>
      <name val="Arial Narrow"/>
      <family val="2"/>
      <charset val="1"/>
    </font>
    <font>
      <sz val="9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 Narrow"/>
      <family val="2"/>
      <charset val="1"/>
    </font>
    <font>
      <sz val="10"/>
      <color rgb="FF000000"/>
      <name val="Arial Narrow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Arial Narrow,"/>
      <family val="2"/>
      <charset val="1"/>
    </font>
    <font>
      <sz val="10"/>
      <name val="Arial Narrow"/>
      <family val="2"/>
      <charset val="1"/>
    </font>
    <font>
      <sz val="10"/>
      <color rgb="FF000000"/>
      <name val="Arial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1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D9D9D9"/>
        <bgColor rgb="FFDDD9C3"/>
      </patternFill>
    </fill>
    <fill>
      <patternFill patternType="solid">
        <fgColor rgb="FFC3D69B"/>
        <bgColor rgb="FFD7E4BD"/>
      </patternFill>
    </fill>
    <fill>
      <patternFill patternType="solid">
        <fgColor rgb="FFFFFFFF"/>
        <bgColor rgb="FFFFFFCC"/>
      </patternFill>
    </fill>
    <fill>
      <patternFill patternType="solid">
        <fgColor rgb="FFD7E4BD"/>
        <bgColor rgb="FFDDD9C3"/>
      </patternFill>
    </fill>
    <fill>
      <patternFill patternType="solid">
        <fgColor rgb="FFCCFFFF"/>
        <bgColor rgb="FFCCFFFF"/>
      </patternFill>
    </fill>
    <fill>
      <patternFill patternType="solid">
        <fgColor rgb="FFC4BD97"/>
        <bgColor rgb="FFC3D69B"/>
      </patternFill>
    </fill>
    <fill>
      <patternFill patternType="solid">
        <fgColor rgb="FFDDD9C3"/>
        <bgColor rgb="FFD9D9D9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rgb="FF808080"/>
      </top>
      <bottom style="thin">
        <color auto="1"/>
      </bottom>
      <diagonal/>
    </border>
  </borders>
  <cellStyleXfs count="2">
    <xf numFmtId="0" fontId="0" fillId="0" borderId="0"/>
    <xf numFmtId="168" fontId="18" fillId="0" borderId="0" applyBorder="0" applyProtection="0"/>
  </cellStyleXfs>
  <cellXfs count="116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right" vertical="center"/>
      <protection locked="0"/>
    </xf>
    <xf numFmtId="165" fontId="1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/>
    <xf numFmtId="0" fontId="2" fillId="0" borderId="1" xfId="0" applyFont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/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2" fontId="2" fillId="0" borderId="1" xfId="0" applyNumberFormat="1" applyFont="1" applyBorder="1" applyAlignment="1" applyProtection="1">
      <alignment vertical="center" wrapText="1"/>
      <protection locked="0"/>
    </xf>
    <xf numFmtId="9" fontId="2" fillId="0" borderId="1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left"/>
    </xf>
    <xf numFmtId="2" fontId="1" fillId="0" borderId="1" xfId="0" applyNumberFormat="1" applyFont="1" applyBorder="1" applyAlignment="1" applyProtection="1">
      <alignment vertical="center"/>
    </xf>
    <xf numFmtId="0" fontId="0" fillId="0" borderId="0" xfId="0" applyBorder="1"/>
    <xf numFmtId="0" fontId="2" fillId="0" borderId="1" xfId="0" applyFont="1" applyBorder="1"/>
    <xf numFmtId="10" fontId="2" fillId="0" borderId="1" xfId="0" applyNumberFormat="1" applyFont="1" applyBorder="1" applyAlignment="1" applyProtection="1">
      <alignment horizontal="center" vertical="center"/>
      <protection locked="0"/>
    </xf>
    <xf numFmtId="2" fontId="2" fillId="0" borderId="1" xfId="0" applyNumberFormat="1" applyFont="1" applyBorder="1" applyAlignment="1" applyProtection="1">
      <alignment vertical="center"/>
    </xf>
    <xf numFmtId="0" fontId="5" fillId="0" borderId="0" xfId="0" applyFont="1" applyBorder="1" applyAlignment="1">
      <alignment horizontal="left"/>
    </xf>
    <xf numFmtId="0" fontId="5" fillId="3" borderId="0" xfId="0" applyFont="1" applyFill="1" applyBorder="1"/>
    <xf numFmtId="10" fontId="5" fillId="0" borderId="0" xfId="0" applyNumberFormat="1" applyFont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2" fontId="5" fillId="3" borderId="0" xfId="0" applyNumberFormat="1" applyFont="1" applyFill="1" applyBorder="1" applyAlignment="1">
      <alignment horizontal="left"/>
    </xf>
    <xf numFmtId="10" fontId="2" fillId="0" borderId="1" xfId="0" applyNumberFormat="1" applyFont="1" applyBorder="1" applyAlignment="1" applyProtection="1">
      <alignment horizontal="center" vertical="center"/>
    </xf>
    <xf numFmtId="2" fontId="2" fillId="0" borderId="1" xfId="0" applyNumberFormat="1" applyFont="1" applyBorder="1" applyAlignment="1" applyProtection="1">
      <alignment vertical="center"/>
      <protection locked="0"/>
    </xf>
    <xf numFmtId="0" fontId="5" fillId="0" borderId="0" xfId="0" applyFont="1" applyBorder="1"/>
    <xf numFmtId="0" fontId="0" fillId="3" borderId="0" xfId="0" applyFill="1" applyAlignment="1">
      <alignment horizontal="left"/>
    </xf>
    <xf numFmtId="0" fontId="7" fillId="0" borderId="0" xfId="0" applyFont="1" applyBorder="1" applyAlignment="1" applyProtection="1">
      <alignment vertical="center"/>
      <protection locked="0"/>
    </xf>
    <xf numFmtId="0" fontId="8" fillId="0" borderId="0" xfId="0" applyFont="1" applyBorder="1"/>
    <xf numFmtId="0" fontId="0" fillId="3" borderId="0" xfId="0" applyFont="1" applyFill="1" applyBorder="1"/>
    <xf numFmtId="0" fontId="0" fillId="3" borderId="0" xfId="0" applyFont="1" applyFill="1"/>
    <xf numFmtId="0" fontId="0" fillId="3" borderId="0" xfId="0" applyFill="1"/>
    <xf numFmtId="0" fontId="5" fillId="3" borderId="0" xfId="0" applyFont="1" applyFill="1"/>
    <xf numFmtId="0" fontId="8" fillId="3" borderId="0" xfId="0" applyFont="1" applyFill="1"/>
    <xf numFmtId="0" fontId="8" fillId="0" borderId="0" xfId="0" applyFont="1"/>
    <xf numFmtId="10" fontId="1" fillId="0" borderId="1" xfId="0" applyNumberFormat="1" applyFont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 applyProtection="1">
      <alignment vertical="center"/>
      <protection locked="0"/>
    </xf>
    <xf numFmtId="0" fontId="9" fillId="0" borderId="0" xfId="0" applyFont="1" applyBorder="1"/>
    <xf numFmtId="0" fontId="2" fillId="0" borderId="1" xfId="0" applyFont="1" applyBorder="1" applyAlignment="1" applyProtection="1">
      <alignment vertical="center"/>
    </xf>
    <xf numFmtId="10" fontId="2" fillId="0" borderId="1" xfId="0" applyNumberFormat="1" applyFont="1" applyBorder="1" applyAlignment="1" applyProtection="1">
      <alignment vertical="center"/>
    </xf>
    <xf numFmtId="0" fontId="0" fillId="0" borderId="0" xfId="0" applyBorder="1" applyAlignment="1">
      <alignment horizontal="right"/>
    </xf>
    <xf numFmtId="10" fontId="1" fillId="0" borderId="1" xfId="0" applyNumberFormat="1" applyFont="1" applyBorder="1" applyAlignment="1" applyProtection="1">
      <alignment vertical="center"/>
      <protection locked="0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166" fontId="2" fillId="4" borderId="1" xfId="0" applyNumberFormat="1" applyFont="1" applyFill="1" applyBorder="1" applyAlignment="1" applyProtection="1">
      <alignment horizontal="center" vertical="center"/>
      <protection locked="0"/>
    </xf>
    <xf numFmtId="2" fontId="2" fillId="0" borderId="1" xfId="0" applyNumberFormat="1" applyFont="1" applyBorder="1" applyAlignment="1" applyProtection="1">
      <alignment horizontal="right" vertical="center"/>
      <protection locked="0"/>
    </xf>
    <xf numFmtId="0" fontId="5" fillId="5" borderId="0" xfId="0" applyFont="1" applyFill="1" applyAlignment="1">
      <alignment horizontal="left"/>
    </xf>
    <xf numFmtId="0" fontId="8" fillId="0" borderId="0" xfId="0" applyFont="1" applyBorder="1" applyAlignment="1">
      <alignment horizontal="left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0" fillId="5" borderId="0" xfId="0" applyFill="1"/>
    <xf numFmtId="166" fontId="2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center"/>
      <protection locked="0"/>
    </xf>
    <xf numFmtId="166" fontId="11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10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2" fontId="2" fillId="0" borderId="1" xfId="0" applyNumberFormat="1" applyFont="1" applyBorder="1" applyAlignment="1" applyProtection="1">
      <alignment horizontal="center" vertical="center"/>
      <protection locked="0"/>
    </xf>
    <xf numFmtId="2" fontId="0" fillId="0" borderId="0" xfId="0" applyNumberFormat="1"/>
    <xf numFmtId="167" fontId="1" fillId="6" borderId="1" xfId="0" applyNumberFormat="1" applyFont="1" applyFill="1" applyBorder="1" applyAlignment="1" applyProtection="1">
      <alignment vertical="center"/>
      <protection locked="0"/>
    </xf>
    <xf numFmtId="2" fontId="2" fillId="6" borderId="1" xfId="0" applyNumberFormat="1" applyFont="1" applyFill="1" applyBorder="1" applyAlignment="1" applyProtection="1">
      <alignment vertical="center"/>
      <protection locked="0"/>
    </xf>
    <xf numFmtId="2" fontId="1" fillId="6" borderId="1" xfId="0" applyNumberFormat="1" applyFont="1" applyFill="1" applyBorder="1" applyAlignment="1" applyProtection="1">
      <alignment vertical="center"/>
      <protection locked="0"/>
    </xf>
    <xf numFmtId="168" fontId="2" fillId="0" borderId="1" xfId="1" applyFont="1" applyBorder="1" applyAlignment="1" applyProtection="1">
      <alignment vertical="center"/>
      <protection locked="0"/>
    </xf>
    <xf numFmtId="168" fontId="1" fillId="0" borderId="1" xfId="1" applyFont="1" applyBorder="1" applyAlignment="1" applyProtection="1">
      <alignment vertical="center"/>
      <protection locked="0"/>
    </xf>
    <xf numFmtId="168" fontId="1" fillId="0" borderId="2" xfId="1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0" fillId="0" borderId="4" xfId="0" applyBorder="1"/>
    <xf numFmtId="168" fontId="9" fillId="0" borderId="5" xfId="1" applyFont="1" applyBorder="1" applyAlignment="1" applyProtection="1"/>
    <xf numFmtId="0" fontId="0" fillId="0" borderId="0" xfId="0" applyFont="1"/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14" fillId="2" borderId="6" xfId="0" applyFont="1" applyFill="1" applyBorder="1" applyAlignment="1">
      <alignment horizontal="justify" vertical="center"/>
    </xf>
    <xf numFmtId="0" fontId="11" fillId="2" borderId="8" xfId="0" applyFont="1" applyFill="1" applyBorder="1" applyAlignment="1">
      <alignment horizontal="center" vertical="center"/>
    </xf>
    <xf numFmtId="169" fontId="11" fillId="2" borderId="6" xfId="0" applyNumberFormat="1" applyFont="1" applyFill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69" fontId="11" fillId="0" borderId="6" xfId="0" applyNumberFormat="1" applyFont="1" applyBorder="1" applyAlignment="1">
      <alignment vertical="center"/>
    </xf>
    <xf numFmtId="0" fontId="15" fillId="0" borderId="0" xfId="0" applyFont="1"/>
    <xf numFmtId="0" fontId="16" fillId="7" borderId="9" xfId="0" applyFont="1" applyFill="1" applyBorder="1" applyAlignment="1">
      <alignment horizontal="center" vertical="center" wrapText="1"/>
    </xf>
    <xf numFmtId="0" fontId="17" fillId="8" borderId="9" xfId="0" applyFont="1" applyFill="1" applyBorder="1" applyAlignment="1">
      <alignment horizontal="center" vertical="center" wrapText="1"/>
    </xf>
    <xf numFmtId="0" fontId="17" fillId="8" borderId="9" xfId="0" applyFont="1" applyFill="1" applyBorder="1" applyAlignment="1">
      <alignment horizontal="left" vertical="center" wrapText="1"/>
    </xf>
    <xf numFmtId="170" fontId="17" fillId="8" borderId="9" xfId="0" applyNumberFormat="1" applyFont="1" applyFill="1" applyBorder="1" applyAlignment="1">
      <alignment horizontal="center" vertical="center" wrapText="1"/>
    </xf>
    <xf numFmtId="0" fontId="17" fillId="8" borderId="10" xfId="0" applyFont="1" applyFill="1" applyBorder="1" applyAlignment="1">
      <alignment horizontal="left" vertical="center" wrapText="1"/>
    </xf>
    <xf numFmtId="0" fontId="17" fillId="8" borderId="11" xfId="0" applyFont="1" applyFill="1" applyBorder="1" applyAlignment="1">
      <alignment horizontal="center" vertical="center" wrapText="1"/>
    </xf>
    <xf numFmtId="0" fontId="17" fillId="8" borderId="12" xfId="0" applyFont="1" applyFill="1" applyBorder="1" applyAlignment="1">
      <alignment horizontal="left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8" borderId="14" xfId="0" applyFont="1" applyFill="1" applyBorder="1" applyAlignment="1">
      <alignment horizontal="left" vertical="center" wrapText="1"/>
    </xf>
    <xf numFmtId="170" fontId="16" fillId="7" borderId="9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/>
    <xf numFmtId="0" fontId="16" fillId="7" borderId="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4BD9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C3D69B"/>
      <rgbColor rgb="FFFF99CC"/>
      <rgbColor rgb="FFCC99FF"/>
      <rgbColor rgb="FFDDD9C3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26"/>
  <sheetViews>
    <sheetView tabSelected="1" topLeftCell="A95" zoomScale="90" zoomScaleNormal="90" workbookViewId="0">
      <selection activeCell="A125" sqref="A125:C125"/>
    </sheetView>
  </sheetViews>
  <sheetFormatPr defaultRowHeight="14.25"/>
  <cols>
    <col min="1" max="1" width="5.25"/>
    <col min="2" max="2" width="68.75"/>
    <col min="3" max="3" width="16.75"/>
    <col min="4" max="4" width="22.25"/>
    <col min="5" max="5" width="164.5"/>
    <col min="6" max="6" width="125.375"/>
    <col min="7" max="1025" width="11.125"/>
  </cols>
  <sheetData>
    <row r="1" spans="1:4">
      <c r="A1" s="14" t="s">
        <v>0</v>
      </c>
      <c r="B1" s="14"/>
      <c r="C1" s="14"/>
      <c r="D1" s="14"/>
    </row>
    <row r="2" spans="1:4">
      <c r="A2" s="14"/>
      <c r="B2" s="14"/>
      <c r="C2" s="14"/>
      <c r="D2" s="14"/>
    </row>
    <row r="3" spans="1:4">
      <c r="A3" s="14"/>
      <c r="B3" s="14"/>
      <c r="C3" s="14"/>
      <c r="D3" s="14"/>
    </row>
    <row r="4" spans="1:4" ht="15.75">
      <c r="A4" s="13" t="s">
        <v>1</v>
      </c>
      <c r="B4" s="13"/>
      <c r="C4" s="12"/>
      <c r="D4" s="12"/>
    </row>
    <row r="5" spans="1:4" ht="15.75">
      <c r="A5" s="13" t="s">
        <v>2</v>
      </c>
      <c r="B5" s="13"/>
      <c r="C5" s="12"/>
      <c r="D5" s="12"/>
    </row>
    <row r="6" spans="1:4" ht="15.75">
      <c r="A6" s="13" t="s">
        <v>3</v>
      </c>
      <c r="B6" s="13"/>
      <c r="C6" s="12"/>
      <c r="D6" s="12"/>
    </row>
    <row r="7" spans="1:4" ht="15.75">
      <c r="A7" s="13" t="s">
        <v>4</v>
      </c>
      <c r="B7" s="13"/>
      <c r="C7" s="12"/>
      <c r="D7" s="12"/>
    </row>
    <row r="8" spans="1:4" ht="15.75">
      <c r="A8" s="14" t="s">
        <v>5</v>
      </c>
      <c r="B8" s="14"/>
      <c r="C8" s="14"/>
      <c r="D8" s="14"/>
    </row>
    <row r="9" spans="1:4" ht="15.75">
      <c r="A9" s="17" t="s">
        <v>6</v>
      </c>
      <c r="B9" s="17" t="s">
        <v>7</v>
      </c>
      <c r="C9" s="12"/>
      <c r="D9" s="12"/>
    </row>
    <row r="10" spans="1:4" ht="15.75">
      <c r="A10" s="17" t="s">
        <v>8</v>
      </c>
      <c r="B10" s="17" t="s">
        <v>9</v>
      </c>
      <c r="C10" s="11" t="s">
        <v>10</v>
      </c>
      <c r="D10" s="11"/>
    </row>
    <row r="11" spans="1:4" ht="15.75">
      <c r="A11" s="17" t="s">
        <v>11</v>
      </c>
      <c r="B11" s="19" t="s">
        <v>12</v>
      </c>
      <c r="C11" s="11" t="s">
        <v>13</v>
      </c>
      <c r="D11" s="11"/>
    </row>
    <row r="12" spans="1:4" ht="15.75">
      <c r="A12" s="17" t="s">
        <v>14</v>
      </c>
      <c r="B12" s="17" t="s">
        <v>15</v>
      </c>
      <c r="C12" s="11">
        <v>12</v>
      </c>
      <c r="D12" s="11"/>
    </row>
    <row r="13" spans="1:4" ht="15.75">
      <c r="A13" s="11" t="s">
        <v>16</v>
      </c>
      <c r="B13" s="11"/>
      <c r="C13" s="11"/>
      <c r="D13" s="11"/>
    </row>
    <row r="14" spans="1:4" ht="44.1" customHeight="1">
      <c r="A14" s="10" t="s">
        <v>17</v>
      </c>
      <c r="B14" s="10"/>
      <c r="C14" s="20" t="s">
        <v>18</v>
      </c>
      <c r="D14" s="21" t="s">
        <v>19</v>
      </c>
    </row>
    <row r="15" spans="1:4" ht="15.75">
      <c r="A15" s="11" t="s">
        <v>20</v>
      </c>
      <c r="B15" s="11"/>
      <c r="C15" s="17" t="s">
        <v>21</v>
      </c>
      <c r="D15" s="22">
        <v>3</v>
      </c>
    </row>
    <row r="16" spans="1:4" ht="15.75">
      <c r="A16" s="14" t="s">
        <v>22</v>
      </c>
      <c r="B16" s="14"/>
      <c r="C16" s="14"/>
      <c r="D16" s="14"/>
    </row>
    <row r="17" spans="1:5" ht="15.75">
      <c r="A17" s="14" t="s">
        <v>23</v>
      </c>
      <c r="B17" s="14"/>
      <c r="C17" s="14"/>
      <c r="D17" s="14"/>
    </row>
    <row r="18" spans="1:5" ht="15.75">
      <c r="A18" s="23">
        <v>1</v>
      </c>
      <c r="B18" s="17" t="s">
        <v>24</v>
      </c>
      <c r="C18" s="9" t="s">
        <v>25</v>
      </c>
      <c r="D18" s="9"/>
    </row>
    <row r="19" spans="1:5" ht="15.75">
      <c r="A19" s="23">
        <v>2</v>
      </c>
      <c r="B19" s="24" t="s">
        <v>26</v>
      </c>
      <c r="C19" s="9" t="s">
        <v>27</v>
      </c>
      <c r="D19" s="9"/>
    </row>
    <row r="20" spans="1:5" ht="15.75">
      <c r="A20" s="23">
        <v>2</v>
      </c>
      <c r="B20" s="17" t="s">
        <v>28</v>
      </c>
      <c r="C20" s="8">
        <v>1793.46</v>
      </c>
      <c r="D20" s="8"/>
    </row>
    <row r="21" spans="1:5" ht="15.75">
      <c r="A21" s="23">
        <v>3</v>
      </c>
      <c r="B21" s="17" t="s">
        <v>29</v>
      </c>
      <c r="C21" s="9" t="s">
        <v>30</v>
      </c>
      <c r="D21" s="9"/>
    </row>
    <row r="22" spans="1:5" ht="15.75">
      <c r="A22" s="23">
        <v>4</v>
      </c>
      <c r="B22" s="17" t="s">
        <v>31</v>
      </c>
      <c r="C22" s="7">
        <v>42736</v>
      </c>
      <c r="D22" s="7"/>
    </row>
    <row r="23" spans="1:5" ht="15.75">
      <c r="A23" s="14" t="s">
        <v>32</v>
      </c>
      <c r="B23" s="14"/>
      <c r="C23" s="14"/>
      <c r="D23" s="14"/>
    </row>
    <row r="24" spans="1:5" ht="15.75">
      <c r="A24" s="18">
        <v>1</v>
      </c>
      <c r="B24" s="15" t="s">
        <v>33</v>
      </c>
      <c r="C24" s="23" t="s">
        <v>34</v>
      </c>
      <c r="D24" s="25" t="s">
        <v>35</v>
      </c>
    </row>
    <row r="25" spans="1:5" ht="15.75">
      <c r="A25" s="23" t="s">
        <v>6</v>
      </c>
      <c r="B25" s="17" t="s">
        <v>36</v>
      </c>
      <c r="C25" s="17"/>
      <c r="D25" s="26">
        <v>1793.46</v>
      </c>
    </row>
    <row r="26" spans="1:5" ht="15.75">
      <c r="A26" s="23" t="s">
        <v>8</v>
      </c>
      <c r="B26" s="17" t="s">
        <v>37</v>
      </c>
      <c r="C26" s="27"/>
      <c r="D26" s="26"/>
    </row>
    <row r="27" spans="1:5" ht="15.75">
      <c r="A27" s="23" t="s">
        <v>11</v>
      </c>
      <c r="B27" s="17" t="s">
        <v>38</v>
      </c>
      <c r="C27" s="27"/>
      <c r="D27" s="26"/>
    </row>
    <row r="28" spans="1:5" ht="15.75">
      <c r="A28" s="23" t="s">
        <v>14</v>
      </c>
      <c r="B28" s="17" t="s">
        <v>39</v>
      </c>
      <c r="C28" s="27"/>
      <c r="D28" s="26"/>
    </row>
    <row r="29" spans="1:5" ht="15.75">
      <c r="A29" s="23" t="s">
        <v>40</v>
      </c>
      <c r="B29" s="17" t="s">
        <v>41</v>
      </c>
      <c r="C29" s="17"/>
      <c r="D29" s="26"/>
    </row>
    <row r="30" spans="1:5" ht="15.75">
      <c r="A30" s="23" t="s">
        <v>42</v>
      </c>
      <c r="B30" s="17" t="s">
        <v>43</v>
      </c>
      <c r="C30" s="17"/>
      <c r="D30" s="26"/>
      <c r="E30" s="28"/>
    </row>
    <row r="31" spans="1:5" ht="15.75">
      <c r="A31" s="23" t="s">
        <v>44</v>
      </c>
      <c r="B31" s="17" t="s">
        <v>45</v>
      </c>
      <c r="C31" s="17"/>
      <c r="D31" s="26"/>
    </row>
    <row r="32" spans="1:5" ht="15.75">
      <c r="A32" s="6" t="s">
        <v>46</v>
      </c>
      <c r="B32" s="6"/>
      <c r="C32" s="6"/>
      <c r="D32" s="29">
        <f>D25</f>
        <v>1793.46</v>
      </c>
    </row>
    <row r="33" spans="1:10" ht="16.5">
      <c r="A33" s="5" t="s">
        <v>47</v>
      </c>
      <c r="B33" s="5"/>
      <c r="C33" s="5"/>
      <c r="D33" s="5"/>
    </row>
    <row r="34" spans="1:10">
      <c r="A34" s="4" t="s">
        <v>48</v>
      </c>
      <c r="B34" s="4"/>
      <c r="C34" s="4"/>
      <c r="D34" s="4"/>
      <c r="E34" s="30"/>
      <c r="F34" s="30"/>
    </row>
    <row r="35" spans="1:10" ht="15.75">
      <c r="A35" s="18" t="s">
        <v>49</v>
      </c>
      <c r="B35" s="18" t="s">
        <v>50</v>
      </c>
      <c r="C35" s="23" t="s">
        <v>34</v>
      </c>
      <c r="D35" s="22" t="s">
        <v>35</v>
      </c>
      <c r="E35" s="30"/>
      <c r="F35" s="30"/>
    </row>
    <row r="36" spans="1:10" ht="15.75">
      <c r="A36" s="23" t="s">
        <v>6</v>
      </c>
      <c r="B36" s="31" t="s">
        <v>51</v>
      </c>
      <c r="C36" s="32">
        <v>8.3299999999999999E-2</v>
      </c>
      <c r="D36" s="33">
        <f>$D$32*C36</f>
        <v>149.395218</v>
      </c>
      <c r="E36" s="34"/>
      <c r="F36" s="30"/>
    </row>
    <row r="37" spans="1:10" ht="15.75">
      <c r="A37" s="23" t="s">
        <v>8</v>
      </c>
      <c r="B37" s="31" t="s">
        <v>52</v>
      </c>
      <c r="C37" s="32">
        <v>2.7799999999999998E-2</v>
      </c>
      <c r="D37" s="33">
        <f>$D$32*C37</f>
        <v>49.858187999999998</v>
      </c>
      <c r="E37" s="34"/>
      <c r="F37" s="35" t="s">
        <v>53</v>
      </c>
    </row>
    <row r="38" spans="1:10" ht="15.75">
      <c r="A38" s="23" t="s">
        <v>11</v>
      </c>
      <c r="B38" s="19" t="s">
        <v>54</v>
      </c>
      <c r="C38" s="32">
        <f>(C36+C37)*C50</f>
        <v>4.0884800000000006E-2</v>
      </c>
      <c r="D38" s="33">
        <f>$D$32*C38</f>
        <v>73.325253408000009</v>
      </c>
      <c r="E38" s="36"/>
      <c r="F38" s="37" t="s">
        <v>55</v>
      </c>
    </row>
    <row r="39" spans="1:10" ht="15.75">
      <c r="A39" s="6" t="s">
        <v>56</v>
      </c>
      <c r="B39" s="6"/>
      <c r="C39" s="6"/>
      <c r="D39" s="29">
        <f>SUM(D36:D38)</f>
        <v>272.57865940800002</v>
      </c>
      <c r="E39" s="30"/>
      <c r="F39" s="38">
        <f>34.8*0.1111</f>
        <v>3.8662799999999997</v>
      </c>
    </row>
    <row r="40" spans="1:10" ht="20.25" customHeight="1">
      <c r="A40" s="3" t="s">
        <v>57</v>
      </c>
      <c r="B40" s="3"/>
      <c r="C40" s="3"/>
      <c r="D40" s="3"/>
      <c r="E40" s="30"/>
      <c r="F40" s="37">
        <f>11.11*0.348</f>
        <v>3.8662799999999997</v>
      </c>
    </row>
    <row r="41" spans="1:10" ht="15.75">
      <c r="A41" s="18" t="s">
        <v>58</v>
      </c>
      <c r="B41" s="15" t="s">
        <v>59</v>
      </c>
      <c r="C41" s="23" t="s">
        <v>34</v>
      </c>
      <c r="D41" s="22" t="s">
        <v>35</v>
      </c>
      <c r="E41" s="30"/>
      <c r="F41" s="30"/>
    </row>
    <row r="42" spans="1:10" ht="15.75">
      <c r="A42" s="23" t="s">
        <v>6</v>
      </c>
      <c r="B42" s="17" t="s">
        <v>60</v>
      </c>
      <c r="C42" s="39">
        <v>0.2</v>
      </c>
      <c r="D42" s="40">
        <f t="shared" ref="D42:D49" si="0">$D$32*C42</f>
        <v>358.69200000000001</v>
      </c>
      <c r="E42" s="41"/>
      <c r="F42" s="42"/>
    </row>
    <row r="43" spans="1:10" ht="15.75">
      <c r="A43" s="23" t="s">
        <v>8</v>
      </c>
      <c r="B43" s="17" t="s">
        <v>61</v>
      </c>
      <c r="C43" s="39">
        <v>2.5000000000000001E-2</v>
      </c>
      <c r="D43" s="40">
        <f t="shared" si="0"/>
        <v>44.836500000000001</v>
      </c>
      <c r="E43" s="43"/>
    </row>
    <row r="44" spans="1:10" ht="15.75">
      <c r="A44" s="23" t="s">
        <v>11</v>
      </c>
      <c r="B44" s="17" t="s">
        <v>62</v>
      </c>
      <c r="C44" s="39">
        <v>0.03</v>
      </c>
      <c r="D44" s="40">
        <f t="shared" si="0"/>
        <v>53.803800000000003</v>
      </c>
      <c r="E44" s="44"/>
      <c r="F44" s="45"/>
      <c r="G44" s="46"/>
      <c r="H44" s="47"/>
      <c r="I44" s="47"/>
      <c r="J44" s="47"/>
    </row>
    <row r="45" spans="1:10" ht="15.75">
      <c r="A45" s="23" t="s">
        <v>14</v>
      </c>
      <c r="B45" s="17" t="s">
        <v>63</v>
      </c>
      <c r="C45" s="39">
        <v>1.4999999999999999E-2</v>
      </c>
      <c r="D45" s="40">
        <f t="shared" si="0"/>
        <v>26.901900000000001</v>
      </c>
      <c r="E45" s="41"/>
      <c r="F45" s="48"/>
    </row>
    <row r="46" spans="1:10" ht="15.75">
      <c r="A46" s="23" t="s">
        <v>40</v>
      </c>
      <c r="B46" s="17" t="s">
        <v>64</v>
      </c>
      <c r="C46" s="39">
        <v>0.01</v>
      </c>
      <c r="D46" s="40">
        <f t="shared" si="0"/>
        <v>17.9346</v>
      </c>
      <c r="E46" s="43"/>
    </row>
    <row r="47" spans="1:10" ht="15.75">
      <c r="A47" s="23" t="s">
        <v>42</v>
      </c>
      <c r="B47" s="17" t="s">
        <v>65</v>
      </c>
      <c r="C47" s="39">
        <v>6.0000000000000001E-3</v>
      </c>
      <c r="D47" s="40">
        <f t="shared" si="0"/>
        <v>10.760760000000001</v>
      </c>
      <c r="E47" s="43"/>
      <c r="F47" s="49"/>
    </row>
    <row r="48" spans="1:10" ht="15.75">
      <c r="A48" s="23" t="s">
        <v>44</v>
      </c>
      <c r="B48" s="17" t="s">
        <v>66</v>
      </c>
      <c r="C48" s="39">
        <v>2E-3</v>
      </c>
      <c r="D48" s="40">
        <f t="shared" si="0"/>
        <v>3.5869200000000001</v>
      </c>
      <c r="E48" s="43"/>
      <c r="F48" s="50"/>
    </row>
    <row r="49" spans="1:6" ht="15.75">
      <c r="A49" s="23" t="s">
        <v>67</v>
      </c>
      <c r="B49" s="17" t="s">
        <v>68</v>
      </c>
      <c r="C49" s="39">
        <v>0.08</v>
      </c>
      <c r="D49" s="40">
        <f t="shared" si="0"/>
        <v>143.4768</v>
      </c>
      <c r="E49" s="43"/>
      <c r="F49" s="47"/>
    </row>
    <row r="50" spans="1:6" ht="15.75">
      <c r="A50" s="11" t="s">
        <v>56</v>
      </c>
      <c r="B50" s="11"/>
      <c r="C50" s="51">
        <f>SUM(C42:C49)</f>
        <v>0.36800000000000005</v>
      </c>
      <c r="D50" s="52">
        <f>SUM(D42:D49)</f>
        <v>659.99328000000003</v>
      </c>
      <c r="E50" s="30"/>
    </row>
    <row r="51" spans="1:6" ht="15.75">
      <c r="A51" s="14" t="s">
        <v>69</v>
      </c>
      <c r="B51" s="14"/>
      <c r="C51" s="14"/>
      <c r="D51" s="14"/>
      <c r="E51" s="30"/>
    </row>
    <row r="52" spans="1:6" ht="15.75">
      <c r="A52" s="18" t="s">
        <v>70</v>
      </c>
      <c r="B52" s="15" t="s">
        <v>71</v>
      </c>
      <c r="C52" s="17"/>
      <c r="D52" s="22" t="s">
        <v>35</v>
      </c>
      <c r="E52" s="53"/>
    </row>
    <row r="53" spans="1:6" ht="15.75">
      <c r="A53" s="23" t="s">
        <v>6</v>
      </c>
      <c r="B53" s="17" t="s">
        <v>72</v>
      </c>
      <c r="C53" s="54">
        <v>3.3</v>
      </c>
      <c r="D53" s="33">
        <f>C53*2*22 - (D32*0.06)</f>
        <v>37.592399999999984</v>
      </c>
      <c r="E53" s="30"/>
    </row>
    <row r="54" spans="1:6" ht="15.75">
      <c r="A54" s="23" t="s">
        <v>8</v>
      </c>
      <c r="B54" s="17" t="s">
        <v>73</v>
      </c>
      <c r="C54" s="54">
        <v>16.440000000000001</v>
      </c>
      <c r="D54" s="33">
        <f>C54*0.8*22</f>
        <v>289.34400000000005</v>
      </c>
      <c r="E54" s="30"/>
    </row>
    <row r="55" spans="1:6" ht="15.75">
      <c r="A55" s="23" t="s">
        <v>11</v>
      </c>
      <c r="B55" s="17" t="s">
        <v>74</v>
      </c>
      <c r="C55" s="55"/>
      <c r="D55" s="33">
        <v>33.39</v>
      </c>
      <c r="E55" s="56"/>
    </row>
    <row r="56" spans="1:6" ht="15.75">
      <c r="A56" s="23" t="s">
        <v>14</v>
      </c>
      <c r="B56" s="17" t="s">
        <v>75</v>
      </c>
      <c r="C56" s="55"/>
      <c r="D56" s="33">
        <v>7</v>
      </c>
      <c r="E56" s="30"/>
    </row>
    <row r="57" spans="1:6" ht="15.75">
      <c r="A57" s="23" t="s">
        <v>40</v>
      </c>
      <c r="B57" s="17" t="s">
        <v>45</v>
      </c>
      <c r="C57" s="55"/>
      <c r="D57" s="33"/>
      <c r="E57" s="30"/>
    </row>
    <row r="58" spans="1:6" ht="15.75">
      <c r="A58" s="6" t="s">
        <v>76</v>
      </c>
      <c r="B58" s="6"/>
      <c r="C58" s="57"/>
      <c r="D58" s="29">
        <f>SUM(D53:D57)</f>
        <v>367.32640000000004</v>
      </c>
      <c r="E58" s="30"/>
    </row>
    <row r="59" spans="1:6" ht="15.75">
      <c r="A59" s="14" t="s">
        <v>77</v>
      </c>
      <c r="B59" s="14"/>
      <c r="C59" s="14"/>
      <c r="D59" s="14"/>
      <c r="E59" s="30"/>
    </row>
    <row r="60" spans="1:6" ht="15.75">
      <c r="A60" s="18">
        <v>2</v>
      </c>
      <c r="B60" s="14" t="s">
        <v>78</v>
      </c>
      <c r="C60" s="14"/>
      <c r="D60" s="22" t="s">
        <v>35</v>
      </c>
      <c r="E60" s="30"/>
    </row>
    <row r="61" spans="1:6" ht="15.75">
      <c r="A61" s="23" t="s">
        <v>49</v>
      </c>
      <c r="B61" s="17" t="s">
        <v>79</v>
      </c>
      <c r="C61" s="58"/>
      <c r="D61" s="33">
        <f>D39</f>
        <v>272.57865940800002</v>
      </c>
      <c r="E61" s="30"/>
    </row>
    <row r="62" spans="1:6" ht="15.75">
      <c r="A62" s="23" t="s">
        <v>58</v>
      </c>
      <c r="B62" s="19" t="s">
        <v>59</v>
      </c>
      <c r="C62" s="58"/>
      <c r="D62" s="33">
        <f>D50</f>
        <v>659.99328000000003</v>
      </c>
      <c r="E62" s="30"/>
    </row>
    <row r="63" spans="1:6" ht="15.75">
      <c r="A63" s="23" t="s">
        <v>70</v>
      </c>
      <c r="B63" s="19" t="s">
        <v>71</v>
      </c>
      <c r="C63" s="58"/>
      <c r="D63" s="33">
        <f>D58</f>
        <v>367.32640000000004</v>
      </c>
      <c r="E63" s="30"/>
    </row>
    <row r="64" spans="1:6" ht="15.75">
      <c r="A64" s="6" t="s">
        <v>76</v>
      </c>
      <c r="B64" s="6"/>
      <c r="C64" s="59"/>
      <c r="D64" s="29">
        <f>SUM(D61:D63)</f>
        <v>1299.8983394080001</v>
      </c>
      <c r="E64" s="30"/>
    </row>
    <row r="65" spans="1:7" ht="15.75">
      <c r="A65" s="14" t="s">
        <v>80</v>
      </c>
      <c r="B65" s="14"/>
      <c r="C65" s="14"/>
      <c r="D65" s="14"/>
      <c r="E65" s="30"/>
    </row>
    <row r="66" spans="1:7" ht="15.75">
      <c r="A66" s="18">
        <v>3</v>
      </c>
      <c r="B66" s="15" t="s">
        <v>81</v>
      </c>
      <c r="C66" s="23" t="s">
        <v>34</v>
      </c>
      <c r="D66" s="22" t="s">
        <v>35</v>
      </c>
      <c r="E66" s="30"/>
    </row>
    <row r="67" spans="1:7" ht="15.75">
      <c r="A67" s="23" t="s">
        <v>6</v>
      </c>
      <c r="B67" s="17" t="s">
        <v>82</v>
      </c>
      <c r="C67" s="58">
        <v>4.1666666666666701E-3</v>
      </c>
      <c r="D67" s="60">
        <f t="shared" ref="D67:D72" si="1">$D$32*C67</f>
        <v>7.4727500000000067</v>
      </c>
      <c r="E67" s="41"/>
      <c r="F67" s="61"/>
    </row>
    <row r="68" spans="1:7" ht="15.75">
      <c r="A68" s="23" t="s">
        <v>8</v>
      </c>
      <c r="B68" s="19" t="s">
        <v>83</v>
      </c>
      <c r="C68" s="58">
        <f>C67*C49</f>
        <v>3.3333333333333359E-4</v>
      </c>
      <c r="D68" s="60">
        <f t="shared" si="1"/>
        <v>0.59782000000000046</v>
      </c>
      <c r="E68" s="62"/>
    </row>
    <row r="69" spans="1:7" ht="15.75">
      <c r="A69" s="63" t="s">
        <v>11</v>
      </c>
      <c r="B69" s="17" t="s">
        <v>84</v>
      </c>
      <c r="C69" s="58">
        <v>4.2999999999999997E-2</v>
      </c>
      <c r="D69" s="60">
        <f t="shared" si="1"/>
        <v>77.118780000000001</v>
      </c>
      <c r="E69" s="62"/>
      <c r="F69" s="64"/>
      <c r="G69" s="64"/>
    </row>
    <row r="70" spans="1:7" ht="15.75">
      <c r="A70" s="63" t="s">
        <v>14</v>
      </c>
      <c r="B70" s="17" t="s">
        <v>85</v>
      </c>
      <c r="C70" s="65">
        <v>1.94444444444444E-2</v>
      </c>
      <c r="D70" s="60">
        <f t="shared" si="1"/>
        <v>34.872833333333254</v>
      </c>
      <c r="E70" s="34"/>
    </row>
    <row r="71" spans="1:7" ht="16.5" customHeight="1">
      <c r="A71" s="23" t="s">
        <v>40</v>
      </c>
      <c r="B71" s="19" t="s">
        <v>86</v>
      </c>
      <c r="C71" s="58">
        <f>C70*C50</f>
        <v>7.15555555555554E-3</v>
      </c>
      <c r="D71" s="60">
        <f t="shared" si="1"/>
        <v>12.833202666666638</v>
      </c>
      <c r="E71" s="34"/>
    </row>
    <row r="72" spans="1:7" ht="15.75">
      <c r="A72" s="23" t="s">
        <v>8</v>
      </c>
      <c r="B72" s="17" t="s">
        <v>87</v>
      </c>
      <c r="C72" s="58">
        <v>7.76E-4</v>
      </c>
      <c r="D72" s="60">
        <f t="shared" si="1"/>
        <v>1.3917249600000001</v>
      </c>
      <c r="E72" s="34"/>
    </row>
    <row r="73" spans="1:7" ht="15.75">
      <c r="A73" s="6" t="s">
        <v>76</v>
      </c>
      <c r="B73" s="6"/>
      <c r="C73" s="66">
        <f>SUM(C67:C72)</f>
        <v>7.4875999999999943E-2</v>
      </c>
      <c r="D73" s="29">
        <f>SUM(D67:D72)</f>
        <v>134.28711095999989</v>
      </c>
      <c r="E73" s="30"/>
    </row>
    <row r="74" spans="1:7" ht="15.75">
      <c r="A74" s="14" t="s">
        <v>88</v>
      </c>
      <c r="B74" s="14"/>
      <c r="C74" s="14"/>
      <c r="D74" s="14"/>
      <c r="E74" s="30"/>
    </row>
    <row r="75" spans="1:7" ht="15.75">
      <c r="A75" s="14" t="s">
        <v>89</v>
      </c>
      <c r="B75" s="14"/>
      <c r="C75" s="14"/>
      <c r="D75" s="14"/>
      <c r="E75" s="30"/>
    </row>
    <row r="76" spans="1:7" ht="15.75">
      <c r="A76" s="18" t="s">
        <v>90</v>
      </c>
      <c r="B76" s="18" t="s">
        <v>91</v>
      </c>
      <c r="C76" s="23" t="s">
        <v>34</v>
      </c>
      <c r="D76" s="22" t="s">
        <v>35</v>
      </c>
      <c r="E76" s="30"/>
    </row>
    <row r="77" spans="1:7" ht="15.75">
      <c r="A77" s="23" t="s">
        <v>6</v>
      </c>
      <c r="B77" s="17" t="s">
        <v>92</v>
      </c>
      <c r="C77" s="58">
        <v>8.3299999999999999E-2</v>
      </c>
      <c r="D77" s="33">
        <f>$D$32*C77</f>
        <v>149.395218</v>
      </c>
      <c r="E77" s="34"/>
    </row>
    <row r="78" spans="1:7" ht="15.75">
      <c r="A78" s="23" t="s">
        <v>8</v>
      </c>
      <c r="B78" s="19" t="s">
        <v>93</v>
      </c>
      <c r="C78" s="58">
        <v>2.8E-3</v>
      </c>
      <c r="D78" s="33">
        <f>$D$32*C78</f>
        <v>5.0216880000000002</v>
      </c>
      <c r="E78" s="34"/>
    </row>
    <row r="79" spans="1:7" ht="15.75">
      <c r="A79" s="23" t="s">
        <v>11</v>
      </c>
      <c r="B79" s="17" t="s">
        <v>94</v>
      </c>
      <c r="C79" s="58">
        <v>2.0000000000000001E-4</v>
      </c>
      <c r="D79" s="33">
        <f>$D$32*C79</f>
        <v>0.35869200000000001</v>
      </c>
      <c r="E79" s="62"/>
    </row>
    <row r="80" spans="1:7" ht="16.5">
      <c r="A80" s="23" t="s">
        <v>14</v>
      </c>
      <c r="B80" s="67" t="s">
        <v>95</v>
      </c>
      <c r="C80" s="68">
        <v>2.9999999999999997E-4</v>
      </c>
      <c r="D80" s="69">
        <f>$D$32*C80</f>
        <v>0.53803800000000002</v>
      </c>
      <c r="E80" s="62"/>
    </row>
    <row r="81" spans="1:5" ht="15.75">
      <c r="A81" s="23" t="s">
        <v>40</v>
      </c>
      <c r="B81" s="19" t="s">
        <v>96</v>
      </c>
      <c r="C81" s="58">
        <v>7.3999999999999999E-4</v>
      </c>
      <c r="D81" s="33">
        <f>$D$32*C81</f>
        <v>1.3271603999999999</v>
      </c>
      <c r="E81" s="34"/>
    </row>
    <row r="82" spans="1:5" ht="15.75">
      <c r="A82" s="23" t="s">
        <v>42</v>
      </c>
      <c r="B82" s="17" t="s">
        <v>97</v>
      </c>
      <c r="C82" s="58"/>
      <c r="D82" s="33"/>
      <c r="E82" s="62"/>
    </row>
    <row r="83" spans="1:5" ht="15.75">
      <c r="A83" s="23" t="s">
        <v>44</v>
      </c>
      <c r="B83" s="19" t="s">
        <v>54</v>
      </c>
      <c r="C83" s="58">
        <f>SUM(C77:C81)*C50</f>
        <v>3.2141120000000002E-2</v>
      </c>
      <c r="D83" s="33">
        <f>D32*C83</f>
        <v>57.643813075200008</v>
      </c>
      <c r="E83" s="62"/>
    </row>
    <row r="84" spans="1:5" ht="15.75">
      <c r="A84" s="6" t="s">
        <v>76</v>
      </c>
      <c r="B84" s="6"/>
      <c r="C84" s="58"/>
      <c r="D84" s="29">
        <f>SUM(D77:D83)</f>
        <v>214.2846094752</v>
      </c>
    </row>
    <row r="85" spans="1:5" ht="15.75">
      <c r="A85" s="2" t="s">
        <v>98</v>
      </c>
      <c r="B85" s="2"/>
      <c r="C85" s="2"/>
      <c r="D85" s="2"/>
      <c r="E85" s="28"/>
    </row>
    <row r="86" spans="1:5" ht="15.75">
      <c r="A86" s="18" t="s">
        <v>99</v>
      </c>
      <c r="B86" s="71" t="s">
        <v>100</v>
      </c>
      <c r="C86" s="23"/>
      <c r="D86" s="22" t="s">
        <v>35</v>
      </c>
    </row>
    <row r="87" spans="1:5" ht="15.75">
      <c r="A87" s="23" t="s">
        <v>6</v>
      </c>
      <c r="B87" s="17" t="s">
        <v>101</v>
      </c>
      <c r="C87" s="39"/>
      <c r="D87" s="33"/>
    </row>
    <row r="88" spans="1:5" ht="15.75">
      <c r="A88" s="23" t="s">
        <v>8</v>
      </c>
      <c r="B88" s="19" t="s">
        <v>54</v>
      </c>
      <c r="C88" s="39"/>
      <c r="D88" s="33"/>
    </row>
    <row r="89" spans="1:5" ht="15.75">
      <c r="A89" s="11" t="s">
        <v>76</v>
      </c>
      <c r="B89" s="11"/>
      <c r="C89" s="39"/>
      <c r="D89" s="33"/>
    </row>
    <row r="90" spans="1:5" ht="15.75">
      <c r="A90" s="6" t="s">
        <v>76</v>
      </c>
      <c r="B90" s="6"/>
      <c r="C90" s="72"/>
      <c r="D90" s="29"/>
    </row>
    <row r="91" spans="1:5" ht="15.95" customHeight="1">
      <c r="A91" s="1" t="s">
        <v>102</v>
      </c>
      <c r="B91" s="1"/>
      <c r="C91" s="1"/>
      <c r="D91" s="1"/>
    </row>
    <row r="92" spans="1:5" ht="15.75">
      <c r="A92" s="18">
        <v>4</v>
      </c>
      <c r="B92" s="15" t="s">
        <v>103</v>
      </c>
      <c r="C92" s="23" t="s">
        <v>34</v>
      </c>
      <c r="D92" s="22" t="s">
        <v>35</v>
      </c>
    </row>
    <row r="93" spans="1:5" ht="15.75">
      <c r="A93" s="23" t="s">
        <v>90</v>
      </c>
      <c r="B93" s="17" t="s">
        <v>104</v>
      </c>
      <c r="C93" s="58"/>
      <c r="D93" s="33">
        <f>D84</f>
        <v>214.2846094752</v>
      </c>
    </row>
    <row r="94" spans="1:5" ht="15.75">
      <c r="A94" s="23" t="s">
        <v>99</v>
      </c>
      <c r="B94" s="17" t="s">
        <v>100</v>
      </c>
      <c r="C94" s="58"/>
      <c r="D94" s="33"/>
    </row>
    <row r="95" spans="1:5" ht="15.75">
      <c r="A95" s="6" t="s">
        <v>76</v>
      </c>
      <c r="B95" s="6"/>
      <c r="C95" s="72"/>
      <c r="D95" s="29">
        <f>SUM(D93:D94)</f>
        <v>214.2846094752</v>
      </c>
    </row>
    <row r="96" spans="1:5" ht="15.75">
      <c r="A96" s="14" t="s">
        <v>105</v>
      </c>
      <c r="B96" s="14"/>
      <c r="C96" s="14"/>
      <c r="D96" s="14"/>
    </row>
    <row r="97" spans="1:4" ht="15.75">
      <c r="A97" s="18">
        <v>5</v>
      </c>
      <c r="B97" s="15" t="s">
        <v>106</v>
      </c>
      <c r="C97" s="23" t="s">
        <v>34</v>
      </c>
      <c r="D97" s="22" t="s">
        <v>35</v>
      </c>
    </row>
    <row r="98" spans="1:4" ht="15.75">
      <c r="A98" s="23" t="s">
        <v>6</v>
      </c>
      <c r="B98" s="16" t="s">
        <v>107</v>
      </c>
      <c r="C98" s="23"/>
      <c r="D98" s="60">
        <v>88.81</v>
      </c>
    </row>
    <row r="99" spans="1:4" ht="15.75">
      <c r="A99" s="23" t="s">
        <v>8</v>
      </c>
      <c r="B99" s="16" t="s">
        <v>108</v>
      </c>
      <c r="C99" s="23"/>
      <c r="D99" s="60"/>
    </row>
    <row r="100" spans="1:4" ht="15.75">
      <c r="A100" s="23" t="s">
        <v>14</v>
      </c>
      <c r="B100" s="16" t="s">
        <v>109</v>
      </c>
      <c r="C100" s="51"/>
      <c r="D100" s="40"/>
    </row>
    <row r="101" spans="1:4" ht="15.75">
      <c r="A101" s="6" t="s">
        <v>76</v>
      </c>
      <c r="B101" s="6"/>
      <c r="C101" s="51"/>
      <c r="D101" s="52">
        <f>SUM(D98:D100)</f>
        <v>88.81</v>
      </c>
    </row>
    <row r="102" spans="1:4" ht="15.75">
      <c r="A102" s="14" t="s">
        <v>110</v>
      </c>
      <c r="B102" s="14"/>
      <c r="C102" s="14"/>
      <c r="D102" s="14"/>
    </row>
    <row r="103" spans="1:4" ht="15.75">
      <c r="A103" s="18">
        <v>6</v>
      </c>
      <c r="B103" s="70" t="s">
        <v>111</v>
      </c>
      <c r="C103" s="51" t="s">
        <v>112</v>
      </c>
      <c r="D103" s="52"/>
    </row>
    <row r="104" spans="1:4" ht="15.75">
      <c r="A104" s="23" t="s">
        <v>6</v>
      </c>
      <c r="B104" s="73" t="s">
        <v>113</v>
      </c>
      <c r="C104" s="32">
        <v>0.06</v>
      </c>
      <c r="D104" s="40">
        <f>D123*C104</f>
        <v>211.84440359059198</v>
      </c>
    </row>
    <row r="105" spans="1:4" ht="15.75">
      <c r="A105" s="23" t="s">
        <v>8</v>
      </c>
      <c r="B105" s="73" t="s">
        <v>114</v>
      </c>
      <c r="C105" s="32">
        <v>6.7900000000000002E-2</v>
      </c>
      <c r="D105" s="40">
        <f>(D123+D104)*C105</f>
        <v>254.12148506715448</v>
      </c>
    </row>
    <row r="106" spans="1:4" ht="15.75">
      <c r="A106" s="74" t="s">
        <v>11</v>
      </c>
      <c r="B106" s="17" t="s">
        <v>115</v>
      </c>
      <c r="C106" s="75"/>
      <c r="D106" s="40"/>
    </row>
    <row r="107" spans="1:4" ht="15.75">
      <c r="A107" s="108" t="s">
        <v>116</v>
      </c>
      <c r="B107" s="17" t="s">
        <v>117</v>
      </c>
      <c r="C107" s="75">
        <v>1.65</v>
      </c>
      <c r="D107" s="40">
        <f>D125*C107/100</f>
        <v>74.304955662271112</v>
      </c>
    </row>
    <row r="108" spans="1:4" ht="15.75">
      <c r="A108" s="108"/>
      <c r="B108" s="17" t="s">
        <v>118</v>
      </c>
      <c r="C108" s="75">
        <v>7.6</v>
      </c>
      <c r="D108" s="40">
        <f>D125*C108/100</f>
        <v>342.25312911106698</v>
      </c>
    </row>
    <row r="109" spans="1:4" ht="15.75">
      <c r="A109" s="74" t="s">
        <v>119</v>
      </c>
      <c r="B109" s="17" t="s">
        <v>120</v>
      </c>
      <c r="C109" s="75"/>
      <c r="D109" s="40"/>
    </row>
    <row r="110" spans="1:4" ht="15.75">
      <c r="A110" s="74" t="s">
        <v>121</v>
      </c>
      <c r="B110" s="17" t="s">
        <v>122</v>
      </c>
      <c r="C110" s="75">
        <v>2</v>
      </c>
      <c r="D110" s="40">
        <f>D125*C110/100</f>
        <v>90.066612923964982</v>
      </c>
    </row>
    <row r="111" spans="1:4">
      <c r="D111" s="76"/>
    </row>
    <row r="112" spans="1:4" ht="15.75">
      <c r="A112" s="6" t="s">
        <v>123</v>
      </c>
      <c r="B112" s="6"/>
      <c r="C112" s="18">
        <f>C107+C108+C110</f>
        <v>11.25</v>
      </c>
      <c r="D112" s="52">
        <f>SUM(D104:D110)</f>
        <v>972.59058635504948</v>
      </c>
    </row>
    <row r="113" spans="1:4" ht="15" customHeight="1">
      <c r="A113" s="10" t="s">
        <v>124</v>
      </c>
      <c r="B113" s="10"/>
      <c r="C113" s="77">
        <f>(1-(C107+C108+C110)/100)</f>
        <v>0.88749999999999996</v>
      </c>
      <c r="D113" s="78"/>
    </row>
    <row r="114" spans="1:4" ht="15.75">
      <c r="A114" s="10"/>
      <c r="B114" s="10"/>
      <c r="C114" s="79">
        <f>(D123+D104+D105)/C113</f>
        <v>4503.3306461982493</v>
      </c>
      <c r="D114" s="79"/>
    </row>
    <row r="115" spans="1:4" ht="15.75">
      <c r="A115" s="109" t="s">
        <v>76</v>
      </c>
      <c r="B115" s="109"/>
      <c r="C115" s="109"/>
      <c r="D115" s="40"/>
    </row>
    <row r="116" spans="1:4" ht="15.75">
      <c r="A116" s="14" t="s">
        <v>125</v>
      </c>
      <c r="B116" s="14"/>
      <c r="C116" s="14"/>
      <c r="D116" s="14"/>
    </row>
    <row r="117" spans="1:4" ht="15.95" customHeight="1">
      <c r="A117" s="18"/>
      <c r="B117" s="1" t="s">
        <v>126</v>
      </c>
      <c r="C117" s="1"/>
      <c r="D117" s="22" t="s">
        <v>35</v>
      </c>
    </row>
    <row r="118" spans="1:4" ht="15.75">
      <c r="A118" s="23" t="s">
        <v>6</v>
      </c>
      <c r="B118" s="13" t="s">
        <v>127</v>
      </c>
      <c r="C118" s="13"/>
      <c r="D118" s="80">
        <f>D32</f>
        <v>1793.46</v>
      </c>
    </row>
    <row r="119" spans="1:4" ht="15.75">
      <c r="A119" s="23" t="s">
        <v>8</v>
      </c>
      <c r="B119" s="13" t="s">
        <v>128</v>
      </c>
      <c r="C119" s="13"/>
      <c r="D119" s="80">
        <f>D64</f>
        <v>1299.8983394080001</v>
      </c>
    </row>
    <row r="120" spans="1:4" ht="15.75">
      <c r="A120" s="23" t="s">
        <v>11</v>
      </c>
      <c r="B120" s="110" t="s">
        <v>129</v>
      </c>
      <c r="C120" s="110"/>
      <c r="D120" s="80">
        <f>D73</f>
        <v>134.28711095999989</v>
      </c>
    </row>
    <row r="121" spans="1:4" ht="15.75">
      <c r="A121" s="23" t="s">
        <v>14</v>
      </c>
      <c r="B121" s="13" t="s">
        <v>130</v>
      </c>
      <c r="C121" s="13"/>
      <c r="D121" s="80">
        <f>D95</f>
        <v>214.2846094752</v>
      </c>
    </row>
    <row r="122" spans="1:4" ht="15.75">
      <c r="A122" s="23" t="s">
        <v>40</v>
      </c>
      <c r="B122" s="13" t="s">
        <v>131</v>
      </c>
      <c r="C122" s="13"/>
      <c r="D122" s="80">
        <f>D101</f>
        <v>88.81</v>
      </c>
    </row>
    <row r="123" spans="1:4" ht="15.75">
      <c r="A123" s="11" t="s">
        <v>132</v>
      </c>
      <c r="B123" s="11"/>
      <c r="C123" s="11"/>
      <c r="D123" s="81">
        <f>SUM(D118:D122)</f>
        <v>3530.7400598432</v>
      </c>
    </row>
    <row r="124" spans="1:4" ht="15.75">
      <c r="A124" s="23" t="s">
        <v>42</v>
      </c>
      <c r="B124" s="13" t="s">
        <v>133</v>
      </c>
      <c r="C124" s="13"/>
      <c r="D124" s="80">
        <f>D112</f>
        <v>972.59058635504948</v>
      </c>
    </row>
    <row r="125" spans="1:4" ht="15.75">
      <c r="A125" s="111" t="s">
        <v>134</v>
      </c>
      <c r="B125" s="111"/>
      <c r="C125" s="111"/>
      <c r="D125" s="82">
        <f>(D123+D104+D105)/(1-(C110+C108+C107)/100)</f>
        <v>4503.3306461982493</v>
      </c>
    </row>
    <row r="126" spans="1:4" ht="15.75">
      <c r="A126" s="83" t="s">
        <v>44</v>
      </c>
      <c r="B126" s="115" t="s">
        <v>158</v>
      </c>
      <c r="C126" s="84"/>
      <c r="D126" s="85">
        <f>D125*D15*12</f>
        <v>162119.90326313698</v>
      </c>
    </row>
  </sheetData>
  <mergeCells count="63">
    <mergeCell ref="A123:C123"/>
    <mergeCell ref="B124:C124"/>
    <mergeCell ref="A125:C125"/>
    <mergeCell ref="B118:C118"/>
    <mergeCell ref="B119:C119"/>
    <mergeCell ref="B120:C120"/>
    <mergeCell ref="B121:C121"/>
    <mergeCell ref="B122:C122"/>
    <mergeCell ref="A112:B112"/>
    <mergeCell ref="A113:B114"/>
    <mergeCell ref="A115:C115"/>
    <mergeCell ref="A116:D116"/>
    <mergeCell ref="B117:C117"/>
    <mergeCell ref="A95:B95"/>
    <mergeCell ref="A96:D96"/>
    <mergeCell ref="A101:B101"/>
    <mergeCell ref="A102:D102"/>
    <mergeCell ref="A107:A108"/>
    <mergeCell ref="A84:B84"/>
    <mergeCell ref="A85:D85"/>
    <mergeCell ref="A89:B89"/>
    <mergeCell ref="A90:B90"/>
    <mergeCell ref="A91:D91"/>
    <mergeCell ref="A64:B64"/>
    <mergeCell ref="A65:D65"/>
    <mergeCell ref="A73:B73"/>
    <mergeCell ref="A74:D74"/>
    <mergeCell ref="A75:D75"/>
    <mergeCell ref="A50:B50"/>
    <mergeCell ref="A51:D51"/>
    <mergeCell ref="A58:B58"/>
    <mergeCell ref="A59:D59"/>
    <mergeCell ref="B60:C60"/>
    <mergeCell ref="A32:C32"/>
    <mergeCell ref="A33:D33"/>
    <mergeCell ref="A34:D34"/>
    <mergeCell ref="A39:C39"/>
    <mergeCell ref="A40:D40"/>
    <mergeCell ref="C19:D19"/>
    <mergeCell ref="C20:D20"/>
    <mergeCell ref="C21:D21"/>
    <mergeCell ref="C22:D22"/>
    <mergeCell ref="A23:D23"/>
    <mergeCell ref="A14:B14"/>
    <mergeCell ref="A15:B15"/>
    <mergeCell ref="A16:D16"/>
    <mergeCell ref="A17:D17"/>
    <mergeCell ref="C18:D18"/>
    <mergeCell ref="C9:D9"/>
    <mergeCell ref="C10:D10"/>
    <mergeCell ref="C11:D11"/>
    <mergeCell ref="C12:D12"/>
    <mergeCell ref="A13:D13"/>
    <mergeCell ref="A6:B6"/>
    <mergeCell ref="C6:D6"/>
    <mergeCell ref="A7:B7"/>
    <mergeCell ref="C7:D7"/>
    <mergeCell ref="A8:D8"/>
    <mergeCell ref="A1:D3"/>
    <mergeCell ref="A4:B4"/>
    <mergeCell ref="C4:D4"/>
    <mergeCell ref="A5:B5"/>
    <mergeCell ref="C5:D5"/>
  </mergeCells>
  <pageMargins left="0.59027777777777801" right="0.59027777777777801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MK6"/>
  <sheetViews>
    <sheetView zoomScale="90" zoomScaleNormal="90" workbookViewId="0">
      <selection activeCell="B1" sqref="B1:G1"/>
    </sheetView>
  </sheetViews>
  <sheetFormatPr defaultRowHeight="14.25"/>
  <cols>
    <col min="1" max="1" width="5.25" style="86"/>
    <col min="2" max="2" width="12.75"/>
    <col min="3" max="3" width="33.375"/>
    <col min="4" max="4" width="11.875"/>
    <col min="5" max="5" width="14.375"/>
    <col min="6" max="6" width="12.875"/>
    <col min="7" max="7" width="11.375"/>
    <col min="8" max="1025" width="9.375" style="86"/>
  </cols>
  <sheetData>
    <row r="1" spans="2:7">
      <c r="B1" s="112" t="s">
        <v>135</v>
      </c>
      <c r="C1" s="112"/>
      <c r="D1" s="112"/>
      <c r="E1" s="112"/>
      <c r="F1" s="112"/>
      <c r="G1" s="112"/>
    </row>
    <row r="2" spans="2:7">
      <c r="B2" s="112" t="s">
        <v>136</v>
      </c>
      <c r="C2" s="112"/>
      <c r="D2" s="112"/>
      <c r="E2" s="112"/>
      <c r="F2" s="112"/>
      <c r="G2" s="112"/>
    </row>
    <row r="3" spans="2:7">
      <c r="B3" s="113"/>
      <c r="C3" s="113"/>
      <c r="D3" s="113"/>
      <c r="E3" s="113"/>
      <c r="F3" s="113"/>
      <c r="G3" s="113"/>
    </row>
    <row r="4" spans="2:7">
      <c r="B4" s="88" t="s">
        <v>137</v>
      </c>
      <c r="C4" s="88" t="s">
        <v>138</v>
      </c>
      <c r="D4" s="87" t="s">
        <v>139</v>
      </c>
      <c r="E4" s="89" t="s">
        <v>140</v>
      </c>
      <c r="F4" s="89" t="s">
        <v>141</v>
      </c>
      <c r="G4" s="87" t="s">
        <v>142</v>
      </c>
    </row>
    <row r="5" spans="2:7" ht="27.95" customHeight="1">
      <c r="B5" s="90" t="s">
        <v>143</v>
      </c>
      <c r="C5" s="91" t="s">
        <v>144</v>
      </c>
      <c r="D5" s="92">
        <v>3</v>
      </c>
      <c r="E5" s="93">
        <f>Recepcionista!D125</f>
        <v>4503.3306461982493</v>
      </c>
      <c r="F5" s="93">
        <f>E5*D5</f>
        <v>13509.991938594747</v>
      </c>
      <c r="G5" s="93">
        <f>F5*12</f>
        <v>162119.90326313698</v>
      </c>
    </row>
    <row r="6" spans="2:7" ht="25.5" customHeight="1">
      <c r="B6" s="90"/>
      <c r="C6" s="94" t="s">
        <v>56</v>
      </c>
      <c r="D6" s="95"/>
      <c r="E6" s="96">
        <f>E5</f>
        <v>4503.3306461982493</v>
      </c>
      <c r="F6" s="96">
        <f>F5</f>
        <v>13509.991938594747</v>
      </c>
      <c r="G6" s="93">
        <f>G5</f>
        <v>162119.90326313698</v>
      </c>
    </row>
  </sheetData>
  <mergeCells count="3">
    <mergeCell ref="B1:G1"/>
    <mergeCell ref="B2:G2"/>
    <mergeCell ref="B3:G3"/>
  </mergeCells>
  <pageMargins left="0.39374999999999999" right="0.39374999999999999" top="0.92638888888888904" bottom="0.13888888888888901" header="0.78749999999999998" footer="0"/>
  <pageSetup paperSize="0" scale="0" firstPageNumber="0" orientation="portrait" usePrinterDefaults="0" horizontalDpi="0" verticalDpi="0" copies="0"/>
  <headerFooter>
    <oddHeader>&amp;C&amp;10&amp;A</oddHeader>
    <oddFooter>&amp;C&amp;10Página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4:G14"/>
  <sheetViews>
    <sheetView zoomScaleNormal="100" workbookViewId="0">
      <selection activeCell="G19" sqref="G19"/>
    </sheetView>
  </sheetViews>
  <sheetFormatPr defaultRowHeight="14.25"/>
  <cols>
    <col min="1" max="1" width="19.5"/>
    <col min="2" max="2" width="23.375"/>
    <col min="3" max="3" width="13.75"/>
    <col min="4" max="4" width="13.5"/>
    <col min="5" max="5" width="12.625"/>
    <col min="6" max="6" width="11.25"/>
    <col min="7" max="1025" width="9.125"/>
  </cols>
  <sheetData>
    <row r="4" spans="1:7" ht="1.5" customHeight="1"/>
    <row r="5" spans="1:7" ht="3.75" hidden="1" customHeight="1"/>
    <row r="6" spans="1:7" hidden="1"/>
    <row r="7" spans="1:7" hidden="1">
      <c r="A7" s="97"/>
      <c r="B7" s="97"/>
      <c r="C7" s="97"/>
      <c r="D7" s="97"/>
      <c r="E7" s="97"/>
      <c r="F7" s="97"/>
      <c r="G7" s="97"/>
    </row>
    <row r="8" spans="1:7" ht="14.25" customHeight="1">
      <c r="A8" s="114" t="s">
        <v>145</v>
      </c>
      <c r="B8" s="114"/>
      <c r="C8" s="114"/>
      <c r="D8" s="114"/>
      <c r="E8" s="114"/>
      <c r="F8" s="114"/>
      <c r="G8" s="114"/>
    </row>
    <row r="9" spans="1:7" ht="38.25">
      <c r="A9" s="98" t="s">
        <v>146</v>
      </c>
      <c r="B9" s="98" t="s">
        <v>147</v>
      </c>
      <c r="C9" s="98" t="s">
        <v>148</v>
      </c>
      <c r="D9" s="98" t="s">
        <v>149</v>
      </c>
      <c r="E9" s="98" t="s">
        <v>150</v>
      </c>
      <c r="F9" s="98" t="s">
        <v>151</v>
      </c>
      <c r="G9" s="98" t="s">
        <v>152</v>
      </c>
    </row>
    <row r="10" spans="1:7" ht="33" customHeight="1">
      <c r="A10" s="99">
        <v>1</v>
      </c>
      <c r="B10" s="100" t="s">
        <v>153</v>
      </c>
      <c r="C10" s="99">
        <v>2</v>
      </c>
      <c r="D10" s="99" t="s">
        <v>154</v>
      </c>
      <c r="E10" s="101">
        <v>73.400000000000006</v>
      </c>
      <c r="F10" s="101">
        <f>C10*E10</f>
        <v>146.80000000000001</v>
      </c>
      <c r="G10" s="101">
        <f>E10*2/12*2</f>
        <v>24.466666666666669</v>
      </c>
    </row>
    <row r="11" spans="1:7" ht="38.25" customHeight="1">
      <c r="A11" s="99">
        <v>2</v>
      </c>
      <c r="B11" s="102" t="s">
        <v>155</v>
      </c>
      <c r="C11" s="99">
        <v>3</v>
      </c>
      <c r="D11" s="99" t="s">
        <v>154</v>
      </c>
      <c r="E11" s="101">
        <v>68.12</v>
      </c>
      <c r="F11" s="101">
        <f>C11*E11</f>
        <v>204.36</v>
      </c>
      <c r="G11" s="101">
        <f>E11*3/12*2</f>
        <v>34.06</v>
      </c>
    </row>
    <row r="12" spans="1:7" ht="27" customHeight="1">
      <c r="A12" s="103">
        <v>3</v>
      </c>
      <c r="B12" s="104" t="s">
        <v>156</v>
      </c>
      <c r="C12" s="105">
        <v>1</v>
      </c>
      <c r="D12" s="99" t="s">
        <v>154</v>
      </c>
      <c r="E12" s="101">
        <v>99.03</v>
      </c>
      <c r="F12" s="101">
        <f>C12*E12</f>
        <v>99.03</v>
      </c>
      <c r="G12" s="101">
        <f>E12*1/12*2</f>
        <v>16.504999999999999</v>
      </c>
    </row>
    <row r="13" spans="1:7" ht="27.75" customHeight="1">
      <c r="A13" s="103">
        <v>4</v>
      </c>
      <c r="B13" s="106" t="s">
        <v>157</v>
      </c>
      <c r="C13" s="105">
        <v>1</v>
      </c>
      <c r="D13" s="99" t="s">
        <v>154</v>
      </c>
      <c r="E13" s="101">
        <v>82.68</v>
      </c>
      <c r="F13" s="101">
        <f>C13*E13</f>
        <v>82.68</v>
      </c>
      <c r="G13" s="101">
        <f>E13*1/12*2</f>
        <v>13.780000000000001</v>
      </c>
    </row>
    <row r="14" spans="1:7" ht="14.25" customHeight="1">
      <c r="A14" s="114" t="s">
        <v>56</v>
      </c>
      <c r="B14" s="114"/>
      <c r="C14" s="114"/>
      <c r="D14" s="114"/>
      <c r="E14" s="114"/>
      <c r="F14" s="114"/>
      <c r="G14" s="107">
        <f>SUM(G10:G13)</f>
        <v>88.811666666666667</v>
      </c>
    </row>
  </sheetData>
  <mergeCells count="2">
    <mergeCell ref="A8:G8"/>
    <mergeCell ref="A14:F14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66455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Recepcionista</vt:lpstr>
      <vt:lpstr>Resumo</vt:lpstr>
      <vt:lpstr>Uniformes</vt:lpstr>
      <vt:lpstr>Recepcionista!Area_de_impressao</vt:lpstr>
      <vt:lpstr>Resumo!Area_de_impressao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revision>150</cp:revision>
  <cp:lastPrinted>2018-04-26T11:27:17Z</cp:lastPrinted>
  <dcterms:created xsi:type="dcterms:W3CDTF">2017-03-22T08:41:36Z</dcterms:created>
  <dcterms:modified xsi:type="dcterms:W3CDTF">2018-05-14T18:34:46Z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